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<sst xmlns="http://schemas.openxmlformats.org/spreadsheetml/2006/main" count="146" uniqueCount="130">
  <si>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</si>
  <si>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</si>
  <si>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</si>
  <si>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</si>
  <si>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</si>
  <si>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</si>
  <si>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</si>
  <si>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</si>
  <si>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</si>
  <si>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</si>
  <si>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</si>
  <si>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</si>
  <si>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</si>
  <si>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</si>
  <si>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</si>
  <si>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</si>
  <si>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</si>
  <si>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</si>
  <si>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</si>
  <si>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</si>
  <si>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</si>
  <si>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</si>
  <si>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</si>
  <si>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</si>
  <si>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</si>
  <si>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</si>
  <si>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</si>
  <si>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</si>
  <si>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</si>
  <si>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</si>
  <si>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</si>
  <si>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</si>
  <si>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</si>
  <si>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</si>
  <si>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</si>
  <si>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</si>
  <si>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</si>
  <si>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</si>
  <si>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</si>
  <si>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</si>
  <si>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</si>
  <si>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</si>
  <si>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</si>
  <si>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</si>
  <si>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</si>
  <si>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</si>
  <si>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</si>
  <si>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</si>
  <si>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</si>
  <si>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</si>
  <si>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</si>
  <si>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</si>
  <si>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</si>
  <si>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</si>
  <si>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</si>
  <si>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</si>
  <si>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</si>
  <si>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</si>
  <si>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</si>
  <si>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</si>
  <si>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</si>
  <si>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</si>
  <si>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</si>
  <si>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</si>
  <si>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</si>
  <si>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</si>
  <si>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</si>
  <si>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</si>
  <si>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</si>
  <si>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</si>
  <si>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</si>
  <si>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</si>
  <si>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</si>
  <si>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</si>
  <si>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</si>
  <si>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</si>
  <si>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</si>
  <si>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</si>
  <si>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</si>
  <si>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</si>
  <si>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</si>
  <si>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</si>
  <si>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</si>
  <si>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</si>
  <si>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</si>
  <si>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</si>
  <si>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</si>
  <si>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</si>
  <si>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</si>
  <si>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</si>
  <si>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</si>
  <si>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</si>
  <si>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</si>
  <si>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</si>
  <si>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</si>
  <si>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</si>
  <si>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</si>
  <si>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</si>
  <si>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</si>
  <si>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</si>
  <si>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</si>
  <si>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</si>
  <si>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</si>
  <si>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</si>
  <si>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</si>
  <si>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</si>
  <si>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</si>
  <si>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</si>
  <si>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</si>
  <si>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</si>
  <si>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</si>
  <si>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</si>
  <si>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</si>
  <si>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 ремонт житлового будинку мпо вул. Нарбутівській,8 /1 (заміна насосів в підкачувальній насосній станції)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</si>
  <si>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</si>
  <si>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</si>
  <si>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</si>
  <si>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</si>
  <si>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)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</si>
  <si>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</si>
  <si>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</si>
  <si>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</si>
  <si>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</si>
  <si>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</si>
  <si>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</si>
  <si>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</si>
  <si>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</si>
  <si>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</si>
  <si>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</si>
  <si>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Профінансовано на 22.11.2016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</si>
</sst>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54">
      <selection activeCell="Y70" sqref="Y7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4" t="s">
        <v>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6:19" ht="28.5" customHeight="1">
      <c r="P2" s="85"/>
      <c r="R2" s="85"/>
      <c r="S2" s="70" t="s">
        <v>51</v>
      </c>
    </row>
    <row r="3" spans="1:19" ht="20.25" customHeight="1">
      <c r="A3" s="115" t="s">
        <v>16</v>
      </c>
      <c r="B3" s="11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5" t="s">
        <v>23</v>
      </c>
      <c r="I3" s="115" t="s">
        <v>24</v>
      </c>
      <c r="J3" s="115" t="s">
        <v>25</v>
      </c>
      <c r="K3" s="115" t="s">
        <v>26</v>
      </c>
      <c r="L3" s="115"/>
      <c r="M3" s="115"/>
      <c r="N3" s="110" t="s">
        <v>11</v>
      </c>
      <c r="O3" s="111" t="s">
        <v>12</v>
      </c>
      <c r="P3" s="112" t="s">
        <v>10</v>
      </c>
      <c r="Q3" s="112"/>
      <c r="R3" s="118" t="s">
        <v>129</v>
      </c>
      <c r="S3" s="116" t="s">
        <v>77</v>
      </c>
    </row>
    <row r="4" spans="1:19" ht="19.5">
      <c r="A4" s="115"/>
      <c r="B4" s="11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5"/>
      <c r="I4" s="115"/>
      <c r="J4" s="115"/>
      <c r="K4" s="115"/>
      <c r="L4" s="115"/>
      <c r="M4" s="115"/>
      <c r="N4" s="110"/>
      <c r="O4" s="110"/>
      <c r="P4" s="113" t="s">
        <v>15</v>
      </c>
      <c r="Q4" s="114"/>
      <c r="R4" s="119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6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8"/>
      <c r="P6" s="108"/>
      <c r="Q6" s="108"/>
      <c r="R6" s="108"/>
      <c r="S6" s="109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9636434.76</v>
      </c>
      <c r="N7" s="47"/>
      <c r="O7" s="60">
        <f>SUM(O8:O28)</f>
        <v>9636434.76</v>
      </c>
      <c r="P7" s="60">
        <f>SUM(P8:P28)</f>
        <v>9636434.76</v>
      </c>
      <c r="R7" s="60">
        <f>SUM(R8:R28)</f>
        <v>5755801.63</v>
      </c>
      <c r="S7" s="102">
        <f>R7/M7*100</f>
        <v>59.72957606574405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5327093</v>
      </c>
      <c r="N8" s="48"/>
      <c r="O8" s="76">
        <f>M8</f>
        <v>5327093</v>
      </c>
      <c r="P8" s="76">
        <f>O8</f>
        <v>5327093</v>
      </c>
      <c r="R8" s="88">
        <v>4728107.3</v>
      </c>
      <c r="S8" s="103">
        <f>R8/M8*100</f>
        <v>88.75586178052457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91">
        <f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0" ref="S9:S28">R9/M9*100</f>
        <v>71.99025366488218</v>
      </c>
    </row>
    <row r="10" spans="1:19" ht="29.25" customHeight="1">
      <c r="A10" s="90" t="s">
        <v>68</v>
      </c>
      <c r="B10" s="97" t="s">
        <v>128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91">
        <f>M10</f>
        <v>350000</v>
      </c>
      <c r="P10" s="91">
        <f>M10</f>
        <v>350000</v>
      </c>
      <c r="Q10" s="92"/>
      <c r="R10" s="88">
        <v>0</v>
      </c>
      <c r="S10" s="103">
        <f t="shared" si="0"/>
        <v>0</v>
      </c>
    </row>
    <row r="11" spans="1:19" ht="29.25" customHeight="1">
      <c r="A11" s="90" t="s">
        <v>69</v>
      </c>
      <c r="B11" s="97" t="s">
        <v>113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91">
        <f>M11</f>
        <v>97000</v>
      </c>
      <c r="P11" s="91">
        <f>O11</f>
        <v>97000</v>
      </c>
      <c r="Q11" s="92"/>
      <c r="R11" s="88">
        <v>0</v>
      </c>
      <c r="S11" s="103">
        <f t="shared" si="0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91">
        <v>78000</v>
      </c>
      <c r="P12" s="91">
        <v>78000</v>
      </c>
      <c r="Q12" s="92"/>
      <c r="R12" s="88">
        <f>2922+18000</f>
        <v>20922</v>
      </c>
      <c r="S12" s="103">
        <f t="shared" si="0"/>
        <v>26.823076923076922</v>
      </c>
    </row>
    <row r="13" spans="1:19" ht="29.25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100000</v>
      </c>
      <c r="N13" s="48"/>
      <c r="O13" s="91">
        <v>100000</v>
      </c>
      <c r="P13" s="91">
        <v>100000</v>
      </c>
      <c r="Q13" s="92"/>
      <c r="R13" s="88">
        <v>4358</v>
      </c>
      <c r="S13" s="103">
        <f t="shared" si="0"/>
        <v>4.358</v>
      </c>
    </row>
    <row r="14" spans="1:19" ht="29.2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100000</v>
      </c>
      <c r="N14" s="48"/>
      <c r="O14" s="91">
        <v>100000</v>
      </c>
      <c r="P14" s="91">
        <v>100000</v>
      </c>
      <c r="Q14" s="92"/>
      <c r="R14" s="88">
        <v>3878</v>
      </c>
      <c r="S14" s="103">
        <f t="shared" si="0"/>
        <v>3.878</v>
      </c>
    </row>
    <row r="15" spans="1:19" ht="37.5">
      <c r="A15" s="90" t="s">
        <v>74</v>
      </c>
      <c r="B15" s="97" t="s">
        <v>114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65">
        <f>M15</f>
        <v>505000</v>
      </c>
      <c r="P15" s="65">
        <f>O15</f>
        <v>505000</v>
      </c>
      <c r="R15" s="98">
        <v>0</v>
      </c>
      <c r="S15" s="103">
        <f t="shared" si="0"/>
        <v>0</v>
      </c>
    </row>
    <row r="16" spans="1:19" ht="42.75" customHeight="1">
      <c r="A16" s="90" t="s">
        <v>75</v>
      </c>
      <c r="B16" s="97" t="s">
        <v>115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65">
        <f>M16</f>
        <v>295000</v>
      </c>
      <c r="P16" s="65">
        <f>O16</f>
        <v>295000</v>
      </c>
      <c r="R16" s="98">
        <v>0</v>
      </c>
      <c r="S16" s="103">
        <f t="shared" si="0"/>
        <v>0</v>
      </c>
    </row>
    <row r="17" spans="1:19" ht="26.25" customHeight="1">
      <c r="A17" s="90" t="s">
        <v>78</v>
      </c>
      <c r="B17" s="97" t="s">
        <v>116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65">
        <f>M17</f>
        <v>275000</v>
      </c>
      <c r="P17" s="65">
        <f>O17</f>
        <v>275000</v>
      </c>
      <c r="R17" s="98">
        <v>0</v>
      </c>
      <c r="S17" s="103">
        <f t="shared" si="0"/>
        <v>0</v>
      </c>
    </row>
    <row r="18" spans="1:19" ht="36.75" customHeight="1">
      <c r="A18" s="90" t="s">
        <v>79</v>
      </c>
      <c r="B18" s="97" t="s">
        <v>117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65">
        <f>M18</f>
        <v>295000</v>
      </c>
      <c r="P18" s="65">
        <f>O18</f>
        <v>295000</v>
      </c>
      <c r="R18" s="98">
        <v>0</v>
      </c>
      <c r="S18" s="103">
        <f t="shared" si="0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7">
        <f>M19</f>
        <v>339895</v>
      </c>
      <c r="P19" s="77">
        <f>O19</f>
        <v>339895</v>
      </c>
      <c r="R19" s="98">
        <f>333102.04+4843</f>
        <v>337945.04</v>
      </c>
      <c r="S19" s="103">
        <f t="shared" si="0"/>
        <v>99.42630518248282</v>
      </c>
    </row>
    <row r="20" spans="1:19" ht="33.75" customHeight="1">
      <c r="A20" s="90" t="s">
        <v>91</v>
      </c>
      <c r="B20" s="99" t="s">
        <v>118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65">
        <v>159367</v>
      </c>
      <c r="P20" s="65">
        <v>159367</v>
      </c>
      <c r="R20" s="98">
        <f>12009.56+4926+59600+28022.3+13717.83</f>
        <v>118275.69</v>
      </c>
      <c r="S20" s="103">
        <f t="shared" si="0"/>
        <v>74.21592299535035</v>
      </c>
    </row>
    <row r="21" spans="1:19" ht="69" customHeight="1">
      <c r="A21" s="90" t="s">
        <v>101</v>
      </c>
      <c r="B21" s="99" t="s">
        <v>119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105000</v>
      </c>
      <c r="N21" s="48"/>
      <c r="O21" s="77">
        <v>105000</v>
      </c>
      <c r="P21" s="77">
        <v>105000</v>
      </c>
      <c r="R21" s="98">
        <v>4800</v>
      </c>
      <c r="S21" s="103">
        <f t="shared" si="0"/>
        <v>4.571428571428571</v>
      </c>
    </row>
    <row r="22" spans="1:19" ht="46.5" customHeight="1">
      <c r="A22" s="90" t="s">
        <v>102</v>
      </c>
      <c r="B22" s="99" t="s">
        <v>120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105000</v>
      </c>
      <c r="N22" s="48"/>
      <c r="O22" s="77">
        <v>105000</v>
      </c>
      <c r="P22" s="77">
        <v>105000</v>
      </c>
      <c r="R22" s="98">
        <v>4800</v>
      </c>
      <c r="S22" s="103">
        <f t="shared" si="0"/>
        <v>4.571428571428571</v>
      </c>
    </row>
    <row r="23" spans="1:19" ht="54.75" customHeight="1">
      <c r="A23" s="90" t="s">
        <v>103</v>
      </c>
      <c r="B23" s="99" t="s">
        <v>121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105000</v>
      </c>
      <c r="N23" s="48"/>
      <c r="O23" s="77">
        <v>105000</v>
      </c>
      <c r="P23" s="77">
        <v>105000</v>
      </c>
      <c r="R23" s="98">
        <v>4800</v>
      </c>
      <c r="S23" s="103">
        <f t="shared" si="0"/>
        <v>4.571428571428571</v>
      </c>
    </row>
    <row r="24" spans="1:19" ht="39" customHeight="1">
      <c r="A24" s="90" t="s">
        <v>104</v>
      </c>
      <c r="B24" s="99" t="s">
        <v>122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105000</v>
      </c>
      <c r="N24" s="48"/>
      <c r="O24" s="77">
        <v>105000</v>
      </c>
      <c r="P24" s="77">
        <v>105000</v>
      </c>
      <c r="R24" s="98">
        <v>4800</v>
      </c>
      <c r="S24" s="103">
        <f t="shared" si="0"/>
        <v>4.571428571428571</v>
      </c>
    </row>
    <row r="25" spans="1:19" ht="39" customHeight="1">
      <c r="A25" s="90" t="s">
        <v>110</v>
      </c>
      <c r="B25" s="99" t="s">
        <v>123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105000</v>
      </c>
      <c r="N25" s="48"/>
      <c r="O25" s="77">
        <v>105000</v>
      </c>
      <c r="P25" s="77">
        <v>105000</v>
      </c>
      <c r="R25" s="98">
        <v>4800</v>
      </c>
      <c r="S25" s="103">
        <f t="shared" si="0"/>
        <v>4.571428571428571</v>
      </c>
    </row>
    <row r="26" spans="1:19" ht="39" customHeight="1">
      <c r="A26" s="90" t="s">
        <v>111</v>
      </c>
      <c r="B26" s="100" t="s">
        <v>124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7">
        <v>60000</v>
      </c>
      <c r="P26" s="77">
        <v>60000</v>
      </c>
      <c r="R26" s="98">
        <f>2076+585.6+1900.43</f>
        <v>4562.03</v>
      </c>
      <c r="S26" s="103">
        <f t="shared" si="0"/>
        <v>7.6033833333333325</v>
      </c>
    </row>
    <row r="27" spans="1:19" ht="39" customHeight="1">
      <c r="A27" s="90" t="s">
        <v>112</v>
      </c>
      <c r="B27" s="99" t="s">
        <v>125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7">
        <v>159.76</v>
      </c>
      <c r="P27" s="77">
        <v>159.76</v>
      </c>
      <c r="R27" s="98">
        <v>159.76</v>
      </c>
      <c r="S27" s="103">
        <f t="shared" si="0"/>
        <v>100</v>
      </c>
    </row>
    <row r="28" spans="1:19" ht="39" customHeight="1">
      <c r="A28" s="90" t="s">
        <v>127</v>
      </c>
      <c r="B28" s="100" t="s">
        <v>126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N28+O28</f>
        <v>1029985</v>
      </c>
      <c r="N28" s="48"/>
      <c r="O28" s="65">
        <f>390275+639710</f>
        <v>1029985</v>
      </c>
      <c r="P28" s="65">
        <f>O28</f>
        <v>1029985</v>
      </c>
      <c r="R28" s="101">
        <f>5921+13816.52+296704+21654.63+103554.2</f>
        <v>441650.35000000003</v>
      </c>
      <c r="S28" s="103">
        <f t="shared" si="0"/>
        <v>42.87929921309534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8145635</v>
      </c>
      <c r="N29" s="47"/>
      <c r="O29" s="68">
        <f>M29</f>
        <v>8145635</v>
      </c>
      <c r="P29" s="68">
        <f>O29</f>
        <v>8145635</v>
      </c>
      <c r="R29" s="80">
        <f>R30</f>
        <v>1390844.26</v>
      </c>
      <c r="S29" s="81">
        <f aca="true" t="shared" si="1" ref="S29:S75">R29/M29*100</f>
        <v>17.074718668342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8145635</v>
      </c>
      <c r="N30" s="48"/>
      <c r="O30" s="65">
        <f>M30</f>
        <v>8145635</v>
      </c>
      <c r="P30" s="65">
        <f>O30</f>
        <v>8145635</v>
      </c>
      <c r="Q30" s="65">
        <f>P30</f>
        <v>8145635</v>
      </c>
      <c r="R30" s="65">
        <f>1385394.26+5450</f>
        <v>1390844.26</v>
      </c>
      <c r="S30" s="82">
        <f t="shared" si="1"/>
        <v>17.074718668342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2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0</v>
      </c>
      <c r="S31" s="81">
        <f t="shared" si="1"/>
        <v>0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2"/>
        <v>28400</v>
      </c>
      <c r="N32" s="48">
        <v>28400</v>
      </c>
      <c r="O32" s="48">
        <v>0</v>
      </c>
      <c r="P32" s="48">
        <v>0</v>
      </c>
      <c r="R32" s="48">
        <v>0</v>
      </c>
      <c r="S32" s="82">
        <f t="shared" si="1"/>
        <v>0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2"/>
        <v>80065934.78</v>
      </c>
      <c r="N33" s="47">
        <f>N34+N38+N44+N48+N52+N54+N55+N56+N59+N62+N65+N66+N67+N68+N69+N70+N71+N57</f>
        <v>80065934.78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70353035.12</v>
      </c>
      <c r="S33" s="81">
        <f t="shared" si="1"/>
        <v>87.86887371428502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2"/>
        <v>10373200</v>
      </c>
      <c r="N34" s="48">
        <f>N35+N36+N37</f>
        <v>10373200</v>
      </c>
      <c r="O34" s="56"/>
      <c r="P34" s="56"/>
      <c r="R34" s="48">
        <f>R35+R36+R37</f>
        <v>8178068.21</v>
      </c>
      <c r="S34" s="82">
        <f t="shared" si="1"/>
        <v>78.83843182431652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2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</f>
        <v>3516969.6</v>
      </c>
      <c r="S35" s="86">
        <f t="shared" si="1"/>
        <v>89.82631215998774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2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</f>
        <v>4389504.08</v>
      </c>
      <c r="S36" s="86">
        <f t="shared" si="1"/>
        <v>71.75323383735186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2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</f>
        <v>271594.53</v>
      </c>
      <c r="S37" s="87">
        <f t="shared" si="1"/>
        <v>79.78687720329025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2"/>
        <v>5469440</v>
      </c>
      <c r="N38" s="48">
        <f>N39+N40+N41+N42+N43</f>
        <v>5469440</v>
      </c>
      <c r="O38" s="56"/>
      <c r="P38" s="56"/>
      <c r="R38" s="48">
        <f>R39+R40+R41+R42+R43</f>
        <v>5195852.42</v>
      </c>
      <c r="S38" s="82">
        <f t="shared" si="1"/>
        <v>94.99788680376784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2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1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2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1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2"/>
        <v>3100080</v>
      </c>
      <c r="N41" s="50">
        <f>1231480+1589000+180000+29600+70000</f>
        <v>3100080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1" s="87">
        <f t="shared" si="1"/>
        <v>91.17644254341823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2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1"/>
        <v>100</v>
      </c>
    </row>
    <row r="43" spans="1:19" ht="18.75" hidden="1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2"/>
        <v>0</v>
      </c>
      <c r="N43" s="50">
        <f>70000-70000</f>
        <v>0</v>
      </c>
      <c r="O43" s="56"/>
      <c r="P43" s="56"/>
      <c r="R43" s="50">
        <v>0</v>
      </c>
      <c r="S43" s="86" t="e">
        <f t="shared" si="1"/>
        <v>#DIV/0!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2"/>
        <v>625900</v>
      </c>
      <c r="N44" s="48">
        <f>N45+N46+N47</f>
        <v>625900</v>
      </c>
      <c r="O44" s="56"/>
      <c r="P44" s="56"/>
      <c r="R44" s="48">
        <f>R45+R46+R47</f>
        <v>516156.55000000005</v>
      </c>
      <c r="S44" s="82">
        <f t="shared" si="1"/>
        <v>82.4662965329925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2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1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2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1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2"/>
        <v>187900</v>
      </c>
      <c r="N47" s="30">
        <v>187900</v>
      </c>
      <c r="O47" s="56"/>
      <c r="P47" s="56"/>
      <c r="R47" s="30">
        <f>2357.42+16410.77+16575.26+17703.29+14605.33+20951.08</f>
        <v>88603.15</v>
      </c>
      <c r="S47" s="86">
        <f t="shared" si="1"/>
        <v>47.154417243214475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2"/>
        <v>2123000</v>
      </c>
      <c r="N48" s="48">
        <f>N49+N50+N51</f>
        <v>2123000</v>
      </c>
      <c r="O48" s="56"/>
      <c r="P48" s="56"/>
      <c r="R48" s="48">
        <f>R49+R50+R51</f>
        <v>1355363.3399999999</v>
      </c>
      <c r="S48" s="82">
        <f t="shared" si="1"/>
        <v>63.84189072067827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2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49" s="87">
        <f t="shared" si="1"/>
        <v>66.48532426303854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2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1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2"/>
        <v>20685</v>
      </c>
      <c r="N51" s="30">
        <v>20685</v>
      </c>
      <c r="O51" s="56"/>
      <c r="P51" s="56"/>
      <c r="R51" s="30">
        <f>848.74+587.05+557.5+750.92+889.87+917.3+825+1165.64</f>
        <v>6542.02</v>
      </c>
      <c r="S51" s="86">
        <f t="shared" si="1"/>
        <v>31.626879381194108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2"/>
        <v>205989</v>
      </c>
      <c r="N52" s="52">
        <f>N53</f>
        <v>205989</v>
      </c>
      <c r="O52" s="56"/>
      <c r="P52" s="56"/>
      <c r="R52" s="52">
        <f>R53</f>
        <v>128500.84000000001</v>
      </c>
      <c r="S52" s="82">
        <f t="shared" si="1"/>
        <v>62.38237964163136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2"/>
        <v>205989</v>
      </c>
      <c r="N53" s="30">
        <f>135989+70000</f>
        <v>205989</v>
      </c>
      <c r="O53" s="56"/>
      <c r="P53" s="56"/>
      <c r="R53" s="30">
        <f>6438.31+13187.76+54909+12393.8+41571.97</f>
        <v>128500.84000000001</v>
      </c>
      <c r="S53" s="87">
        <f t="shared" si="1"/>
        <v>62.38237964163136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</f>
        <v>3284136.9799999995</v>
      </c>
      <c r="S54" s="82">
        <f t="shared" si="1"/>
        <v>79.91225290088843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19021537.95</v>
      </c>
      <c r="N55" s="52">
        <v>19021537.95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5" s="82">
        <f t="shared" si="1"/>
        <v>89.78445331230435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2"/>
        <v>185173.65</v>
      </c>
      <c r="N56" s="52">
        <f>257000-11241.06-60585.29</f>
        <v>185173.65</v>
      </c>
      <c r="O56" s="56"/>
      <c r="P56" s="58"/>
      <c r="R56" s="52">
        <f>23700.62+50875.25+50875.25+50775.25+8771.48</f>
        <v>184997.85</v>
      </c>
      <c r="S56" s="82">
        <f t="shared" si="1"/>
        <v>99.90506208631736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2"/>
        <v>2185447.46</v>
      </c>
      <c r="N57" s="52">
        <f>N58</f>
        <v>2185447.46</v>
      </c>
      <c r="O57" s="56"/>
      <c r="P57" s="58"/>
      <c r="R57" s="52">
        <f>R58</f>
        <v>1306214.65</v>
      </c>
      <c r="S57" s="89">
        <f t="shared" si="1"/>
        <v>59.768750972398124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2"/>
        <v>2185447.46</v>
      </c>
      <c r="N58" s="96">
        <f>1589311.46+341572+254564</f>
        <v>2185447.46</v>
      </c>
      <c r="O58" s="56"/>
      <c r="P58" s="58"/>
      <c r="R58" s="95">
        <f>201636.21+106959.16+388332+795.26+161920.02+414521.05+32050.95</f>
        <v>1306214.65</v>
      </c>
      <c r="S58" s="86">
        <f t="shared" si="1"/>
        <v>59.768750972398124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2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1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2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1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2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1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2"/>
        <v>1033500</v>
      </c>
      <c r="N62" s="54">
        <f>N64+N63</f>
        <v>1033500</v>
      </c>
      <c r="O62" s="56"/>
      <c r="P62" s="56"/>
      <c r="R62" s="54">
        <f>R64+R63</f>
        <v>669172.4299999998</v>
      </c>
      <c r="S62" s="82">
        <f t="shared" si="1"/>
        <v>64.74817900338653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2"/>
        <v>933500</v>
      </c>
      <c r="N63" s="53">
        <v>933500</v>
      </c>
      <c r="O63" s="56"/>
      <c r="P63" s="56"/>
      <c r="R63" s="53">
        <f>12823.97+314438.51+1053.06+121644.29+64211.93+20568.88+13082.39+4993.7+64170</f>
        <v>616986.7299999999</v>
      </c>
      <c r="S63" s="82">
        <f t="shared" si="1"/>
        <v>66.09391858596678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2"/>
        <v>100000</v>
      </c>
      <c r="N64" s="53">
        <v>100000</v>
      </c>
      <c r="O64" s="56"/>
      <c r="P64" s="56"/>
      <c r="R64" s="53">
        <f>385.27+6084.22+13129.31+12261.98+8270.72+11951.26+102.94</f>
        <v>52185.700000000004</v>
      </c>
      <c r="S64" s="82">
        <f t="shared" si="1"/>
        <v>52.185700000000004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2"/>
        <v>821358.2</v>
      </c>
      <c r="N65" s="48">
        <v>821358.2</v>
      </c>
      <c r="O65" s="56"/>
      <c r="P65" s="56"/>
      <c r="R65" s="48">
        <f>57313.38+61144.73+58977.29+61169.9+64788.11+63325.73+67704.89+66130.42+67368.74+72480.48</f>
        <v>640403.6699999999</v>
      </c>
      <c r="S65" s="82">
        <f t="shared" si="1"/>
        <v>77.96886547184894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2"/>
        <v>70353.86</v>
      </c>
      <c r="N66" s="48">
        <f>59136-23.2+11241.06</f>
        <v>70353.86</v>
      </c>
      <c r="O66" s="56"/>
      <c r="P66" s="56"/>
      <c r="R66" s="48">
        <v>15318.9</v>
      </c>
      <c r="S66" s="82">
        <f t="shared" si="1"/>
        <v>21.774071813543706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1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2"/>
        <v>5475807.68</v>
      </c>
      <c r="N68" s="48">
        <v>5475807.68</v>
      </c>
      <c r="O68" s="56"/>
      <c r="P68" s="61"/>
      <c r="R68" s="93">
        <v>5475807.68</v>
      </c>
      <c r="S68" s="86">
        <f t="shared" si="1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2"/>
        <v>170381.14</v>
      </c>
      <c r="N69" s="48">
        <f>550000-379618.86</f>
        <v>170381.14</v>
      </c>
      <c r="O69" s="56"/>
      <c r="P69" s="61"/>
      <c r="R69" s="93">
        <v>170381.14</v>
      </c>
      <c r="S69" s="86">
        <f t="shared" si="1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0</v>
      </c>
      <c r="N70" s="48">
        <f>305182-305182</f>
        <v>0</v>
      </c>
      <c r="O70" s="56"/>
      <c r="P70" s="61"/>
      <c r="R70" s="93">
        <v>0</v>
      </c>
      <c r="S70" s="94"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10006012</v>
      </c>
      <c r="N71" s="48">
        <f>N72+N73+N74</f>
        <v>10006012</v>
      </c>
      <c r="O71" s="66"/>
      <c r="P71" s="67"/>
      <c r="R71" s="48">
        <f>R72+R73+R74</f>
        <v>7969638</v>
      </c>
      <c r="S71" s="89">
        <f t="shared" si="1"/>
        <v>79.64849532461085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</f>
        <v>1841385.6000000003</v>
      </c>
      <c r="S72" s="86">
        <f t="shared" si="1"/>
        <v>92.06928000000002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</f>
        <v>4003430.3999999994</v>
      </c>
      <c r="S73" s="86">
        <f t="shared" si="1"/>
        <v>88.84642118130176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3500000</v>
      </c>
      <c r="N74" s="84">
        <v>3500000</v>
      </c>
      <c r="O74" s="66"/>
      <c r="P74" s="67"/>
      <c r="R74" s="53">
        <f>74552+801148+76187.2+99949.6+104283-48504+223664-126980+76302+165654+137199.2+112404+105777.6+137434+9230+19742.6+104708.4-146664+198734.4</f>
        <v>2124822</v>
      </c>
      <c r="S74" s="86">
        <f t="shared" si="1"/>
        <v>60.709199999999996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97876404.53999999</v>
      </c>
      <c r="N75" s="60">
        <f>N7+N29+N31+N33</f>
        <v>80094334.78</v>
      </c>
      <c r="O75" s="60">
        <f>O7+O29+O31+O33</f>
        <v>17782069.759999998</v>
      </c>
      <c r="P75" s="60">
        <f>P7+P29+P31+P33</f>
        <v>17782069.759999998</v>
      </c>
      <c r="R75" s="79">
        <f>R29+R31+R33+R7</f>
        <v>77499681.01</v>
      </c>
      <c r="S75" s="81">
        <f t="shared" si="1"/>
        <v>79.18116871398514</v>
      </c>
    </row>
    <row r="76" spans="2:15" ht="12.75" hidden="1">
      <c r="B76">
        <v>2240</v>
      </c>
      <c r="M76" s="41">
        <f>M32+M35+M38+M45+M54+M55+M59+M66</f>
        <v>51136121.94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7247443.2</v>
      </c>
      <c r="O78" s="56"/>
    </row>
    <row r="79" spans="2:15" ht="12.75" hidden="1">
      <c r="B79">
        <v>2610</v>
      </c>
      <c r="M79" s="41">
        <f>M37+M49+M53</f>
        <v>2530889</v>
      </c>
      <c r="O79" s="56"/>
    </row>
    <row r="80" spans="13:15" ht="12.75" hidden="1">
      <c r="M80" s="41">
        <f>M76+M77+M78+M79</f>
        <v>62044512.85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2016-11-22T12:37:42Z</dcterms:modified>
  <cp:category/>
  <cp:version/>
  <cp:contentType/>
  <cp:contentStatus/>
</cp:coreProperties>
</file>